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fyr\Dropbox (Personal)\Proyecto 2020\Aula virtual\M1. Gestion Administrativa\1. analisis financiero\ultimas\"/>
    </mc:Choice>
  </mc:AlternateContent>
  <xr:revisionPtr revIDLastSave="0" documentId="13_ncr:1_{C8BA331D-E930-4279-BD7E-FEF4CBB84105}" xr6:coauthVersionLast="45" xr6:coauthVersionMax="45" xr10:uidLastSave="{00000000-0000-0000-0000-000000000000}"/>
  <bookViews>
    <workbookView xWindow="-120" yWindow="-120" windowWidth="29040" windowHeight="15840" xr2:uid="{AC364B53-E96E-4EFD-B43F-BA08A6BFF6EB}"/>
  </bookViews>
  <sheets>
    <sheet name="EEFF" sheetId="1" r:id="rId1"/>
    <sheet name="Indicado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H26" i="1"/>
  <c r="P23" i="1" l="1"/>
  <c r="P17" i="1"/>
  <c r="P16" i="1"/>
  <c r="P12" i="1"/>
  <c r="R23" i="1" l="1"/>
  <c r="R17" i="1"/>
  <c r="R16" i="1"/>
  <c r="R12" i="1"/>
  <c r="R8" i="1"/>
  <c r="R7" i="1"/>
  <c r="M35" i="1"/>
  <c r="M34" i="1"/>
  <c r="M33" i="1"/>
  <c r="M32" i="1"/>
  <c r="M22" i="1"/>
  <c r="M23" i="1" s="1"/>
  <c r="M15" i="1"/>
  <c r="M14" i="1"/>
  <c r="M13" i="1"/>
  <c r="M12" i="1"/>
  <c r="M11" i="1"/>
  <c r="H33" i="1"/>
  <c r="H32" i="1"/>
  <c r="H25" i="1"/>
  <c r="H24" i="1"/>
  <c r="H23" i="1"/>
  <c r="H22" i="1"/>
  <c r="H21" i="1"/>
  <c r="H15" i="1"/>
  <c r="H14" i="1"/>
  <c r="H13" i="1"/>
  <c r="H12" i="1"/>
  <c r="H11" i="1"/>
  <c r="P7" i="1"/>
  <c r="P8" i="1"/>
  <c r="K35" i="1"/>
  <c r="K34" i="1"/>
  <c r="K33" i="1"/>
  <c r="K32" i="1"/>
  <c r="K22" i="1"/>
  <c r="K15" i="1"/>
  <c r="K14" i="1"/>
  <c r="K13" i="1"/>
  <c r="K12" i="1"/>
  <c r="K11" i="1"/>
  <c r="F33" i="1"/>
  <c r="F32" i="1"/>
  <c r="F25" i="1"/>
  <c r="F24" i="1"/>
  <c r="F23" i="1"/>
  <c r="F22" i="1"/>
  <c r="F21" i="1"/>
  <c r="F15" i="1"/>
  <c r="F14" i="1"/>
  <c r="F13" i="1"/>
  <c r="F12" i="1"/>
  <c r="F11" i="1"/>
  <c r="H27" i="1" l="1"/>
  <c r="R10" i="1"/>
  <c r="R14" i="1" s="1"/>
  <c r="R19" i="1"/>
  <c r="M16" i="1"/>
  <c r="M26" i="1" s="1"/>
  <c r="H34" i="1"/>
  <c r="M36" i="1"/>
  <c r="M39" i="1" s="1"/>
  <c r="H16" i="1"/>
  <c r="R21" i="1" l="1"/>
  <c r="R25" i="1" s="1"/>
  <c r="M42" i="1"/>
  <c r="H36" i="1"/>
</calcChain>
</file>

<file path=xl/sharedStrings.xml><?xml version="1.0" encoding="utf-8"?>
<sst xmlns="http://schemas.openxmlformats.org/spreadsheetml/2006/main" count="77" uniqueCount="77">
  <si>
    <t>Organización de estados finacieros</t>
  </si>
  <si>
    <t>Caja</t>
  </si>
  <si>
    <t>Bancos</t>
  </si>
  <si>
    <t>Inversiones a corto plazo</t>
  </si>
  <si>
    <t>Cuentas por cobrar</t>
  </si>
  <si>
    <t>Inventario</t>
  </si>
  <si>
    <t>Edificios</t>
  </si>
  <si>
    <t>Terrenos</t>
  </si>
  <si>
    <t>Depreciación acumulada</t>
  </si>
  <si>
    <t>Mobiliario y equipo.</t>
  </si>
  <si>
    <t>Equipo de transporte</t>
  </si>
  <si>
    <t>Equipo de cómputo</t>
  </si>
  <si>
    <t>Proveedores</t>
  </si>
  <si>
    <t>Acreedores</t>
  </si>
  <si>
    <t>Intereses por pagar</t>
  </si>
  <si>
    <t>ISR por pagar</t>
  </si>
  <si>
    <t>Anticipo de clientes</t>
  </si>
  <si>
    <t>Documentos por pagar a largo plazo</t>
  </si>
  <si>
    <t>Capital social</t>
  </si>
  <si>
    <t>Reservas</t>
  </si>
  <si>
    <t>Resultados de ejercicios anteriores</t>
  </si>
  <si>
    <t>Resultados del ejercicio</t>
  </si>
  <si>
    <t>ACTIVO</t>
  </si>
  <si>
    <t>Activo Circulante</t>
  </si>
  <si>
    <t>Total Activo Circulante</t>
  </si>
  <si>
    <t>PASIVO</t>
  </si>
  <si>
    <t>Pasivo Circulante</t>
  </si>
  <si>
    <t>Total Pasivo Circulante</t>
  </si>
  <si>
    <t>Activo Fijo</t>
  </si>
  <si>
    <t>Pasivo a Largo Plazo</t>
  </si>
  <si>
    <t>SUMA DEL PASIVO</t>
  </si>
  <si>
    <t>Total Activo Fijo</t>
  </si>
  <si>
    <t>CAPITAL CONTABLE</t>
  </si>
  <si>
    <t>Activo diferido</t>
  </si>
  <si>
    <t>Otros activos diferidos</t>
  </si>
  <si>
    <t>Total Capital contable</t>
  </si>
  <si>
    <t>Total Activo Diferido</t>
  </si>
  <si>
    <t xml:space="preserve">SUMA DEL ACTIVO </t>
  </si>
  <si>
    <t>SUMA DEL CAPITAL CONTABLE</t>
  </si>
  <si>
    <t>SUMA DEL PASIVO + CAPITAL CONTABLE</t>
  </si>
  <si>
    <t>Rentas Pagadas</t>
  </si>
  <si>
    <t>No.</t>
  </si>
  <si>
    <t>Nombre Cuenta</t>
  </si>
  <si>
    <t>Valor</t>
  </si>
  <si>
    <t>BALANCE</t>
  </si>
  <si>
    <t>ESTADO DE RESULTADOS</t>
  </si>
  <si>
    <t>Ventas Brutas</t>
  </si>
  <si>
    <t>Devoluciones en ventas</t>
  </si>
  <si>
    <t>Venta Netas</t>
  </si>
  <si>
    <t>Costo de ventas</t>
  </si>
  <si>
    <t>Margen Bruto</t>
  </si>
  <si>
    <t>Gastos de Ventas</t>
  </si>
  <si>
    <t>Gasto Adminstracion</t>
  </si>
  <si>
    <t xml:space="preserve">Total Gastos </t>
  </si>
  <si>
    <t>Utilidad Operacional</t>
  </si>
  <si>
    <t>Provision Impuestos</t>
  </si>
  <si>
    <t>Utilidad Neta</t>
  </si>
  <si>
    <t>• PRUEBA ACIDA = (Activo Corriente - Inventarios) / Pasivo Corriente</t>
  </si>
  <si>
    <t>• NIVEL DE ENDEUDAMIENTO = Total Pasivos con Terceros / Total Activo</t>
  </si>
  <si>
    <t>• RAZON CORRIENTE = Activo Corriente / Pasivo Corriente</t>
  </si>
  <si>
    <t>• CAPITAL NETO DE TRABAJO = Activo Corriente - Pasivo Corriente</t>
  </si>
  <si>
    <t>• ENDEUDAMIENTO FINANCIERO = Obligaciones Financieras / Ventas Netas</t>
  </si>
  <si>
    <t>• COBERTURA DE INTERESES = Utilidad Operacional / Intereses Pagados</t>
  </si>
  <si>
    <t>• IMPACTO DE LA CARGA FINANCIERA = Gastos Financieros / Ventas Netas</t>
  </si>
  <si>
    <t>MARGEN BRUTO DE UTILIDAD = Utilidad Bruta / Ventas Netas</t>
  </si>
  <si>
    <t>• MARGEN OPERACIONAL = Utilidad Operacional / Ventas Netas</t>
  </si>
  <si>
    <t>• RENDIMIENTO DEL PATRIMONIO = Utilidad Neta/ Patrimonio</t>
  </si>
  <si>
    <t>• RENDIMIENTO DEL ACTIVO = Utilidad Neta/ Activos</t>
  </si>
  <si>
    <t>• MARGEN NETO = Margen Neto / Ventas Netas</t>
  </si>
  <si>
    <t>• RENDIMIENTO DE ACTIVO TOTAL = Utilidad Neta / Activo Total Bruto</t>
  </si>
  <si>
    <t>Dato X</t>
  </si>
  <si>
    <t>Dato Y</t>
  </si>
  <si>
    <t>Dato Z</t>
  </si>
  <si>
    <t>Resultdo</t>
  </si>
  <si>
    <t>Total Pasivo Largo Plazo</t>
  </si>
  <si>
    <t>• EBITDA =  Margen Operacional + Depreciaciones y amortizaciones</t>
  </si>
  <si>
    <t>En forma de porcentaje se compara EBITDA / Ventas netas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</si>
</sst>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16307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6307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6307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165" fontId="0" fillId="0" borderId="0" xfId="1" applyNumberFormat="1" applyFont="1"/>
    <xf numFmtId="165" fontId="0" fillId="0" borderId="0" xfId="0" applyNumberFormat="1"/>
    <xf numFmtId="0" fontId="3" fillId="0" borderId="1" xfId="0" applyFont="1" applyBorder="1"/>
    <xf numFmtId="0" fontId="3" fillId="2" borderId="0" xfId="0" applyFont="1" applyFill="1"/>
    <xf numFmtId="0" fontId="0" fillId="2" borderId="0" xfId="0" applyFill="1"/>
    <xf numFmtId="166" fontId="3" fillId="2" borderId="0" xfId="0" applyNumberFormat="1" applyFont="1" applyFill="1"/>
    <xf numFmtId="166" fontId="0" fillId="0" borderId="0" xfId="0" applyNumberFormat="1"/>
    <xf numFmtId="0" fontId="5" fillId="4" borderId="0" xfId="0" applyFont="1" applyFill="1" applyAlignment="1">
      <alignment horizontal="center"/>
    </xf>
    <xf numFmtId="166" fontId="4" fillId="0" borderId="0" xfId="0" applyNumberFormat="1" applyFont="1"/>
    <xf numFmtId="166" fontId="3" fillId="0" borderId="0" xfId="0" applyNumberFormat="1" applyFont="1"/>
    <xf numFmtId="0" fontId="0" fillId="0" borderId="0" xfId="0" applyFill="1"/>
    <xf numFmtId="165" fontId="0" fillId="5" borderId="0" xfId="1" applyNumberFormat="1" applyFont="1" applyFill="1"/>
    <xf numFmtId="0" fontId="6" fillId="5" borderId="0" xfId="0" applyFont="1" applyFill="1" applyBorder="1"/>
    <xf numFmtId="0" fontId="0" fillId="5" borderId="0" xfId="0" applyFill="1" applyAlignment="1">
      <alignment horizontal="center"/>
    </xf>
    <xf numFmtId="0" fontId="3" fillId="0" borderId="0" xfId="0" applyFont="1" applyAlignment="1">
      <alignment horizontal="center"/>
    </xf>
    <xf numFmtId="165" fontId="3" fillId="2" borderId="0" xfId="1" applyNumberFormat="1" applyFont="1" applyFill="1"/>
    <xf numFmtId="0" fontId="0" fillId="3" borderId="0" xfId="0" applyFill="1" applyProtection="1">
      <protection locked="0"/>
    </xf>
    <xf numFmtId="0" fontId="2" fillId="6" borderId="0" xfId="0" applyFont="1" applyFill="1" applyAlignment="1">
      <alignment horizontal="center"/>
    </xf>
    <xf numFmtId="0" fontId="0" fillId="0" borderId="2" xfId="0" applyBorder="1"/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45720</xdr:rowOff>
    </xdr:from>
    <xdr:to>
      <xdr:col>5</xdr:col>
      <xdr:colOff>1844040</xdr:colOff>
      <xdr:row>5</xdr:row>
      <xdr:rowOff>144780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6401498-5179-43A5-B879-5B89BFEB2402}"/>
            </a:ext>
          </a:extLst>
        </xdr:cNvPr>
        <xdr:cNvSpPr txBox="1"/>
      </xdr:nvSpPr>
      <xdr:spPr>
        <a:xfrm>
          <a:off x="53340" y="228600"/>
          <a:ext cx="5661660" cy="830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Usted</a:t>
          </a:r>
          <a:r>
            <a:rPr lang="es-CO" sz="1100" baseline="0"/>
            <a:t> debera tomar las cuentas del cuadro azul que estan numeradas y colocar el numero correspondiente en la casilla amarilla para ordenar los estados finacieros  de Balance y Estado de resultados</a:t>
          </a:r>
        </a:p>
        <a:p>
          <a:r>
            <a:rPr lang="es-CO" sz="1100" baseline="0"/>
            <a:t>En la hoja de Indicadores, realizar el calculo de los indicadores solicitados</a:t>
          </a:r>
        </a:p>
        <a:p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541020</xdr:colOff>
      <xdr:row>1</xdr:row>
      <xdr:rowOff>121920</xdr:rowOff>
    </xdr:from>
    <xdr:ext cx="3395353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152A1CE-F432-4220-8538-1F29FD9761AA}"/>
            </a:ext>
          </a:extLst>
        </xdr:cNvPr>
        <xdr:cNvSpPr txBox="1"/>
      </xdr:nvSpPr>
      <xdr:spPr>
        <a:xfrm>
          <a:off x="541020" y="304800"/>
          <a:ext cx="339535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 b="1"/>
            <a:t>Del ejerccio anterior calcular los siguientes Indicadores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4F65-C3BA-4293-8187-9D53E4AE9141}">
  <dimension ref="A1:R42"/>
  <sheetViews>
    <sheetView showGridLines="0" tabSelected="1" zoomScaleNormal="100" zoomScaleSheetLayoutView="90" workbookViewId="0">
      <selection activeCell="O26" sqref="O26"/>
    </sheetView>
  </sheetViews>
  <sheetFormatPr baseColWidth="10" defaultRowHeight="15" x14ac:dyDescent="0.25"/>
  <cols>
    <col min="1" max="1" width="7" customWidth="1"/>
    <col min="2" max="2" width="31.28515625" customWidth="1"/>
    <col min="4" max="5" width="3.28515625" customWidth="1"/>
    <col min="6" max="6" width="28.7109375" customWidth="1"/>
    <col min="7" max="7" width="4.28515625" customWidth="1"/>
    <col min="9" max="9" width="3" customWidth="1"/>
    <col min="10" max="10" width="4.140625" customWidth="1"/>
    <col min="11" max="11" width="26" customWidth="1"/>
    <col min="12" max="12" width="4.42578125" customWidth="1"/>
    <col min="14" max="14" width="6" customWidth="1"/>
    <col min="15" max="15" width="4.7109375" customWidth="1"/>
    <col min="16" max="16" width="23.28515625" customWidth="1"/>
    <col min="17" max="17" width="2.7109375" customWidth="1"/>
    <col min="18" max="18" width="15.7109375" customWidth="1"/>
  </cols>
  <sheetData>
    <row r="1" spans="1:18" x14ac:dyDescent="0.25">
      <c r="B1" s="1" t="s">
        <v>0</v>
      </c>
    </row>
    <row r="2" spans="1:18" x14ac:dyDescent="0.25">
      <c r="B2" s="1"/>
    </row>
    <row r="5" spans="1:18" x14ac:dyDescent="0.25">
      <c r="G5" s="1" t="s">
        <v>44</v>
      </c>
      <c r="P5" s="1" t="s">
        <v>45</v>
      </c>
      <c r="Q5" s="1"/>
    </row>
    <row r="7" spans="1:18" ht="15.75" x14ac:dyDescent="0.25">
      <c r="F7" s="21" t="s">
        <v>22</v>
      </c>
      <c r="G7" s="21"/>
      <c r="K7" s="21" t="s">
        <v>25</v>
      </c>
      <c r="L7" s="21"/>
      <c r="O7" s="18"/>
      <c r="P7" t="str">
        <f>IFERROR(VLOOKUP(O7,$A$9:$C$40,2,0),"")</f>
        <v/>
      </c>
      <c r="R7" s="2" t="str">
        <f>IFERROR(VLOOKUP(O7,$A$9:$C$40,3,0),"")</f>
        <v/>
      </c>
    </row>
    <row r="8" spans="1:18" x14ac:dyDescent="0.25">
      <c r="A8" s="16" t="s">
        <v>41</v>
      </c>
      <c r="B8" s="16" t="s">
        <v>42</v>
      </c>
      <c r="C8" s="16" t="s">
        <v>43</v>
      </c>
      <c r="E8" s="12"/>
      <c r="O8" s="18"/>
      <c r="P8" t="str">
        <f t="shared" ref="P8" si="0">IFERROR(VLOOKUP(O8,$A$9:$C$40,2,0),"")</f>
        <v/>
      </c>
      <c r="R8" s="2" t="str">
        <f>IFERROR(VLOOKUP(O8,$A$9:$C$40,3,0),"")</f>
        <v/>
      </c>
    </row>
    <row r="9" spans="1:18" ht="15.75" thickBot="1" x14ac:dyDescent="0.3">
      <c r="A9" s="15">
        <v>1</v>
      </c>
      <c r="B9" s="14" t="s">
        <v>13</v>
      </c>
      <c r="C9" s="13">
        <v>150000</v>
      </c>
      <c r="E9" s="12"/>
      <c r="F9" s="4" t="s">
        <v>23</v>
      </c>
      <c r="K9" s="4" t="s">
        <v>26</v>
      </c>
    </row>
    <row r="10" spans="1:18" x14ac:dyDescent="0.25">
      <c r="A10" s="15">
        <v>2</v>
      </c>
      <c r="B10" s="14" t="s">
        <v>16</v>
      </c>
      <c r="C10" s="13">
        <v>25000</v>
      </c>
      <c r="E10" s="12"/>
      <c r="P10" s="5" t="s">
        <v>48</v>
      </c>
      <c r="Q10" s="5"/>
      <c r="R10" s="17" t="str">
        <f>IFERROR(R7-R8,"")</f>
        <v/>
      </c>
    </row>
    <row r="11" spans="1:18" x14ac:dyDescent="0.25">
      <c r="A11" s="15">
        <v>3</v>
      </c>
      <c r="B11" s="14" t="s">
        <v>2</v>
      </c>
      <c r="C11" s="13">
        <v>60000</v>
      </c>
      <c r="E11" s="18"/>
      <c r="F11" t="str">
        <f>IFERROR(VLOOKUP(E11,$A$9:$C$40,2,0),"")</f>
        <v/>
      </c>
      <c r="H11" s="2" t="str">
        <f>IFERROR(VLOOKUP(E11,$A$9:$C$40,3,0),"")</f>
        <v/>
      </c>
      <c r="J11" s="18"/>
      <c r="K11" t="str">
        <f t="shared" ref="K11:K15" si="1">IFERROR(VLOOKUP(J11,$A$9:$C$40,2,0),"")</f>
        <v/>
      </c>
      <c r="M11" s="2" t="str">
        <f t="shared" ref="M11:M15" si="2">IFERROR(VLOOKUP(J11,$A$9:$C$40,3,0),"")</f>
        <v/>
      </c>
    </row>
    <row r="12" spans="1:18" x14ac:dyDescent="0.25">
      <c r="A12" s="15">
        <v>4</v>
      </c>
      <c r="B12" s="14" t="s">
        <v>1</v>
      </c>
      <c r="C12" s="13">
        <v>3000</v>
      </c>
      <c r="E12" s="18"/>
      <c r="F12" t="str">
        <f t="shared" ref="F12:F15" si="3">IFERROR(VLOOKUP(E12,$A$9:$C$40,2,0),"")</f>
        <v/>
      </c>
      <c r="H12" s="2" t="str">
        <f t="shared" ref="H12:H15" si="4">IFERROR(VLOOKUP(E12,$A$9:$C$40,3,0),"")</f>
        <v/>
      </c>
      <c r="J12" s="18"/>
      <c r="K12" t="str">
        <f t="shared" si="1"/>
        <v/>
      </c>
      <c r="M12" s="2" t="str">
        <f t="shared" si="2"/>
        <v/>
      </c>
      <c r="O12" s="18"/>
      <c r="P12" t="str">
        <f>IFERROR(VLOOKUP(O12,$A$9:$C$40,2,0),"")</f>
        <v/>
      </c>
      <c r="R12" s="2" t="str">
        <f>IFERROR(VLOOKUP(O12,$A$9:$C$40,3,0),"")</f>
        <v/>
      </c>
    </row>
    <row r="13" spans="1:18" x14ac:dyDescent="0.25">
      <c r="A13" s="15">
        <v>5</v>
      </c>
      <c r="B13" s="14" t="s">
        <v>18</v>
      </c>
      <c r="C13" s="13">
        <v>230000</v>
      </c>
      <c r="E13" s="18"/>
      <c r="F13" t="str">
        <f t="shared" si="3"/>
        <v/>
      </c>
      <c r="H13" s="2" t="str">
        <f t="shared" si="4"/>
        <v/>
      </c>
      <c r="J13" s="18"/>
      <c r="K13" t="str">
        <f t="shared" si="1"/>
        <v/>
      </c>
      <c r="M13" s="2" t="str">
        <f t="shared" si="2"/>
        <v/>
      </c>
      <c r="R13" s="3"/>
    </row>
    <row r="14" spans="1:18" x14ac:dyDescent="0.25">
      <c r="A14" s="15">
        <v>6</v>
      </c>
      <c r="B14" s="14" t="s">
        <v>4</v>
      </c>
      <c r="C14" s="13">
        <v>100000</v>
      </c>
      <c r="E14" s="18"/>
      <c r="F14" t="str">
        <f t="shared" si="3"/>
        <v/>
      </c>
      <c r="H14" s="2" t="str">
        <f t="shared" si="4"/>
        <v/>
      </c>
      <c r="J14" s="18"/>
      <c r="K14" t="str">
        <f t="shared" si="1"/>
        <v/>
      </c>
      <c r="M14" s="2" t="str">
        <f t="shared" si="2"/>
        <v/>
      </c>
      <c r="P14" s="5" t="s">
        <v>50</v>
      </c>
      <c r="Q14" s="5"/>
      <c r="R14" s="17" t="str">
        <f>IFERROR(R10-R12,"")</f>
        <v/>
      </c>
    </row>
    <row r="15" spans="1:18" x14ac:dyDescent="0.25">
      <c r="A15" s="15">
        <v>7</v>
      </c>
      <c r="B15" s="14" t="s">
        <v>8</v>
      </c>
      <c r="C15" s="13">
        <v>30000</v>
      </c>
      <c r="D15" s="3"/>
      <c r="E15" s="18"/>
      <c r="F15" t="str">
        <f t="shared" si="3"/>
        <v/>
      </c>
      <c r="H15" s="2" t="str">
        <f t="shared" si="4"/>
        <v/>
      </c>
      <c r="J15" s="18"/>
      <c r="K15" t="str">
        <f t="shared" si="1"/>
        <v/>
      </c>
      <c r="M15" s="2" t="str">
        <f t="shared" si="2"/>
        <v/>
      </c>
      <c r="R15" s="3"/>
    </row>
    <row r="16" spans="1:18" x14ac:dyDescent="0.25">
      <c r="A16" s="15">
        <v>8</v>
      </c>
      <c r="B16" s="14" t="s">
        <v>17</v>
      </c>
      <c r="C16" s="13">
        <v>150000</v>
      </c>
      <c r="F16" s="5" t="s">
        <v>24</v>
      </c>
      <c r="G16" s="6"/>
      <c r="H16" s="7">
        <f>SUM(H11:H15)</f>
        <v>0</v>
      </c>
      <c r="K16" s="5" t="s">
        <v>27</v>
      </c>
      <c r="L16" s="6"/>
      <c r="M16" s="7">
        <f>SUM(M11:M15)</f>
        <v>0</v>
      </c>
      <c r="O16" s="18"/>
      <c r="P16" t="str">
        <f>IFERROR(VLOOKUP(O16,$A$9:$C$40,2,0),"")</f>
        <v/>
      </c>
      <c r="R16" s="2" t="str">
        <f>IFERROR(VLOOKUP(O16,$A$9:$C$40,3,0),"")</f>
        <v/>
      </c>
    </row>
    <row r="17" spans="1:18" x14ac:dyDescent="0.25">
      <c r="A17" s="15">
        <v>9</v>
      </c>
      <c r="B17" s="14" t="s">
        <v>6</v>
      </c>
      <c r="C17" s="13">
        <v>300000</v>
      </c>
      <c r="O17" s="18"/>
      <c r="P17" t="str">
        <f>IFERROR(VLOOKUP(O17,$A$9:$C$40,2,0),"")</f>
        <v/>
      </c>
      <c r="R17" s="2" t="str">
        <f>IFERROR(VLOOKUP(O17,$A$9:$C$40,3,0),"")</f>
        <v/>
      </c>
    </row>
    <row r="18" spans="1:18" x14ac:dyDescent="0.25">
      <c r="A18" s="15">
        <v>10</v>
      </c>
      <c r="B18" s="14" t="s">
        <v>11</v>
      </c>
      <c r="C18" s="13">
        <v>20000</v>
      </c>
      <c r="R18" s="3"/>
    </row>
    <row r="19" spans="1:18" ht="15.75" thickBot="1" x14ac:dyDescent="0.3">
      <c r="A19" s="15">
        <v>11</v>
      </c>
      <c r="B19" s="14" t="s">
        <v>10</v>
      </c>
      <c r="C19" s="13">
        <v>50000</v>
      </c>
      <c r="F19" s="4" t="s">
        <v>28</v>
      </c>
      <c r="K19" s="4" t="s">
        <v>29</v>
      </c>
      <c r="P19" s="5" t="s">
        <v>53</v>
      </c>
      <c r="Q19" s="5"/>
      <c r="R19" s="17">
        <f>SUM(R16:R18)</f>
        <v>0</v>
      </c>
    </row>
    <row r="20" spans="1:18" x14ac:dyDescent="0.25">
      <c r="A20" s="15">
        <v>12</v>
      </c>
      <c r="B20" s="14" t="s">
        <v>14</v>
      </c>
      <c r="C20" s="13">
        <v>10000</v>
      </c>
      <c r="R20" s="3"/>
    </row>
    <row r="21" spans="1:18" x14ac:dyDescent="0.25">
      <c r="A21" s="15">
        <v>13</v>
      </c>
      <c r="B21" s="14" t="s">
        <v>5</v>
      </c>
      <c r="C21" s="13">
        <v>90000</v>
      </c>
      <c r="E21" s="18"/>
      <c r="F21" t="str">
        <f t="shared" ref="F21:F26" si="5">IFERROR(VLOOKUP(E21,$A$9:$C$40,2,0),"")</f>
        <v/>
      </c>
      <c r="H21" s="2" t="str">
        <f t="shared" ref="H21:H26" si="6">IFERROR(VLOOKUP(E21,$A$9:$C$40,3,0),"")</f>
        <v/>
      </c>
      <c r="P21" s="5" t="s">
        <v>54</v>
      </c>
      <c r="Q21" s="5"/>
      <c r="R21" s="17" t="str">
        <f>IFERROR(R14-R19,"")</f>
        <v/>
      </c>
    </row>
    <row r="22" spans="1:18" x14ac:dyDescent="0.25">
      <c r="A22" s="15">
        <v>14</v>
      </c>
      <c r="B22" s="14" t="s">
        <v>3</v>
      </c>
      <c r="C22" s="13">
        <v>5000</v>
      </c>
      <c r="E22" s="18"/>
      <c r="F22" t="str">
        <f t="shared" si="5"/>
        <v/>
      </c>
      <c r="H22" s="2" t="str">
        <f t="shared" si="6"/>
        <v/>
      </c>
      <c r="J22" s="18"/>
      <c r="K22" t="str">
        <f>IFERROR(VLOOKUP(J22,$A$9:$C$40,2,0),"")</f>
        <v/>
      </c>
      <c r="M22" s="2" t="str">
        <f>IFERROR(VLOOKUP(J22,$A$9:$C$40,3,0),"")</f>
        <v/>
      </c>
      <c r="R22" s="3"/>
    </row>
    <row r="23" spans="1:18" x14ac:dyDescent="0.25">
      <c r="A23" s="15">
        <v>15</v>
      </c>
      <c r="B23" s="14" t="s">
        <v>15</v>
      </c>
      <c r="C23" s="13">
        <v>15000</v>
      </c>
      <c r="E23" s="18"/>
      <c r="F23" t="str">
        <f t="shared" si="5"/>
        <v/>
      </c>
      <c r="H23" s="2" t="str">
        <f t="shared" si="6"/>
        <v/>
      </c>
      <c r="K23" s="5" t="s">
        <v>74</v>
      </c>
      <c r="L23" s="6"/>
      <c r="M23" s="7">
        <f>SUM(M22)</f>
        <v>0</v>
      </c>
      <c r="O23" s="18"/>
      <c r="P23" t="str">
        <f>IFERROR(VLOOKUP(O23,$A$9:$C$40,2,0),"")</f>
        <v/>
      </c>
      <c r="R23" s="2" t="str">
        <f>IFERROR(VLOOKUP(O23,$A$9:$C$40,3,0),"")</f>
        <v/>
      </c>
    </row>
    <row r="24" spans="1:18" x14ac:dyDescent="0.25">
      <c r="A24" s="15">
        <v>16</v>
      </c>
      <c r="B24" s="14" t="s">
        <v>9</v>
      </c>
      <c r="C24" s="13">
        <v>20000</v>
      </c>
      <c r="E24" s="18"/>
      <c r="F24" t="str">
        <f t="shared" si="5"/>
        <v/>
      </c>
      <c r="H24" s="2" t="str">
        <f t="shared" si="6"/>
        <v/>
      </c>
      <c r="R24" s="3"/>
    </row>
    <row r="25" spans="1:18" x14ac:dyDescent="0.25">
      <c r="A25" s="15">
        <v>17</v>
      </c>
      <c r="B25" s="14" t="s">
        <v>12</v>
      </c>
      <c r="C25" s="13">
        <v>50000</v>
      </c>
      <c r="D25" s="3"/>
      <c r="E25" s="18"/>
      <c r="F25" t="str">
        <f t="shared" si="5"/>
        <v/>
      </c>
      <c r="H25" s="2" t="str">
        <f t="shared" si="6"/>
        <v/>
      </c>
      <c r="P25" s="5" t="s">
        <v>56</v>
      </c>
      <c r="Q25" s="5"/>
      <c r="R25" s="17" t="str">
        <f>IFERROR(R21-R23,"")</f>
        <v/>
      </c>
    </row>
    <row r="26" spans="1:18" ht="15.75" x14ac:dyDescent="0.25">
      <c r="A26" s="15">
        <v>18</v>
      </c>
      <c r="B26" s="14" t="s">
        <v>19</v>
      </c>
      <c r="C26" s="13">
        <v>200000</v>
      </c>
      <c r="E26" s="18"/>
      <c r="F26" t="str">
        <f t="shared" si="5"/>
        <v/>
      </c>
      <c r="H26" s="2" t="str">
        <f t="shared" si="6"/>
        <v/>
      </c>
      <c r="K26" s="9" t="s">
        <v>30</v>
      </c>
      <c r="M26" s="10">
        <f>+M16+M23</f>
        <v>0</v>
      </c>
    </row>
    <row r="27" spans="1:18" x14ac:dyDescent="0.25">
      <c r="A27" s="15">
        <v>19</v>
      </c>
      <c r="B27" s="14" t="s">
        <v>20</v>
      </c>
      <c r="C27" s="13">
        <v>78000</v>
      </c>
      <c r="F27" s="5" t="s">
        <v>31</v>
      </c>
      <c r="G27" s="6"/>
      <c r="H27" s="7">
        <f>SUM(H21:H26)</f>
        <v>0</v>
      </c>
    </row>
    <row r="28" spans="1:18" x14ac:dyDescent="0.25">
      <c r="A28" s="15">
        <v>20</v>
      </c>
      <c r="B28" s="14" t="s">
        <v>21</v>
      </c>
      <c r="C28" s="13">
        <v>50000</v>
      </c>
      <c r="F28" s="1"/>
      <c r="H28" s="11"/>
    </row>
    <row r="29" spans="1:18" x14ac:dyDescent="0.25">
      <c r="A29" s="15">
        <v>21</v>
      </c>
      <c r="B29" s="14" t="s">
        <v>7</v>
      </c>
      <c r="C29" s="13">
        <v>250000</v>
      </c>
    </row>
    <row r="30" spans="1:18" ht="16.5" thickBot="1" x14ac:dyDescent="0.3">
      <c r="A30" s="15">
        <v>22</v>
      </c>
      <c r="B30" s="14" t="s">
        <v>40</v>
      </c>
      <c r="C30" s="13">
        <v>20000</v>
      </c>
      <c r="F30" s="4" t="s">
        <v>33</v>
      </c>
      <c r="K30" s="21" t="s">
        <v>32</v>
      </c>
      <c r="L30" s="21"/>
    </row>
    <row r="31" spans="1:18" x14ac:dyDescent="0.25">
      <c r="A31" s="15">
        <v>23</v>
      </c>
      <c r="B31" s="14" t="s">
        <v>34</v>
      </c>
      <c r="C31" s="13">
        <v>10000</v>
      </c>
      <c r="E31" s="18"/>
    </row>
    <row r="32" spans="1:18" x14ac:dyDescent="0.25">
      <c r="A32" s="15">
        <v>24</v>
      </c>
      <c r="B32" s="14" t="s">
        <v>49</v>
      </c>
      <c r="C32" s="13">
        <v>120000</v>
      </c>
      <c r="E32" s="18"/>
      <c r="F32" t="str">
        <f>IFERROR(VLOOKUP(E31,$A$9:$C$40,2,0),"")</f>
        <v/>
      </c>
      <c r="H32" s="2" t="str">
        <f>IFERROR(VLOOKUP(E31,$A$9:$C$40,3,0),"")</f>
        <v/>
      </c>
      <c r="J32" s="18"/>
      <c r="K32" t="str">
        <f t="shared" ref="K32:K35" si="7">IFERROR(VLOOKUP(J32,$A$9:$C$40,2,0),"")</f>
        <v/>
      </c>
      <c r="M32" s="2" t="str">
        <f t="shared" ref="M32:M35" si="8">IFERROR(VLOOKUP(J32,$A$9:$C$40,3,0),"")</f>
        <v/>
      </c>
    </row>
    <row r="33" spans="1:14" x14ac:dyDescent="0.25">
      <c r="A33" s="15">
        <v>25</v>
      </c>
      <c r="B33" s="14" t="s">
        <v>47</v>
      </c>
      <c r="C33" s="13">
        <v>5000</v>
      </c>
      <c r="F33" t="str">
        <f>IFERROR(VLOOKUP(E32,$A$9:$C$40,2,0),"")</f>
        <v/>
      </c>
      <c r="H33" s="2" t="str">
        <f>IFERROR(VLOOKUP(E32,$A$9:$C$40,3,0),"")</f>
        <v/>
      </c>
      <c r="J33" s="18"/>
      <c r="K33" t="str">
        <f t="shared" si="7"/>
        <v/>
      </c>
      <c r="M33" s="2" t="str">
        <f t="shared" si="8"/>
        <v/>
      </c>
    </row>
    <row r="34" spans="1:14" x14ac:dyDescent="0.25">
      <c r="A34" s="15">
        <v>26</v>
      </c>
      <c r="B34" s="14" t="s">
        <v>52</v>
      </c>
      <c r="C34" s="13">
        <v>25000</v>
      </c>
      <c r="F34" s="5" t="s">
        <v>36</v>
      </c>
      <c r="G34" s="6"/>
      <c r="H34" s="7">
        <f>SUM(H32:H33)</f>
        <v>0</v>
      </c>
      <c r="J34" s="18"/>
      <c r="K34" t="str">
        <f t="shared" si="7"/>
        <v/>
      </c>
      <c r="M34" s="2" t="str">
        <f t="shared" si="8"/>
        <v/>
      </c>
    </row>
    <row r="35" spans="1:14" x14ac:dyDescent="0.25">
      <c r="A35" s="15">
        <v>27</v>
      </c>
      <c r="B35" s="14" t="s">
        <v>51</v>
      </c>
      <c r="C35" s="13">
        <v>45000</v>
      </c>
      <c r="J35" s="18"/>
      <c r="K35" t="str">
        <f t="shared" si="7"/>
        <v/>
      </c>
      <c r="M35" s="2" t="str">
        <f t="shared" si="8"/>
        <v/>
      </c>
    </row>
    <row r="36" spans="1:14" ht="15.75" x14ac:dyDescent="0.25">
      <c r="A36" s="15">
        <v>28</v>
      </c>
      <c r="B36" s="14" t="s">
        <v>55</v>
      </c>
      <c r="C36" s="13">
        <v>5000</v>
      </c>
      <c r="F36" s="9" t="s">
        <v>37</v>
      </c>
      <c r="H36" s="10">
        <f>+H16+H27+H34</f>
        <v>0</v>
      </c>
      <c r="K36" s="5" t="s">
        <v>35</v>
      </c>
      <c r="L36" s="6"/>
      <c r="M36" s="7">
        <f>SUM(M32:M35)</f>
        <v>0</v>
      </c>
    </row>
    <row r="37" spans="1:14" x14ac:dyDescent="0.25">
      <c r="A37" s="15">
        <v>29</v>
      </c>
      <c r="B37" s="14" t="s">
        <v>46</v>
      </c>
      <c r="C37" s="13">
        <v>250000</v>
      </c>
    </row>
    <row r="39" spans="1:14" ht="15.75" x14ac:dyDescent="0.25">
      <c r="K39" s="9" t="s">
        <v>38</v>
      </c>
      <c r="M39" s="10">
        <f>+M36</f>
        <v>0</v>
      </c>
    </row>
    <row r="40" spans="1:14" x14ac:dyDescent="0.25">
      <c r="N40" s="8"/>
    </row>
    <row r="41" spans="1:14" x14ac:dyDescent="0.25">
      <c r="N41" s="8"/>
    </row>
    <row r="42" spans="1:14" ht="15.75" x14ac:dyDescent="0.25">
      <c r="K42" s="9" t="s">
        <v>39</v>
      </c>
      <c r="M42" s="10">
        <f>+M39+M26</f>
        <v>0</v>
      </c>
    </row>
  </sheetData>
  <sheetProtection selectLockedCells="1"/>
  <sortState xmlns:xlrd2="http://schemas.microsoft.com/office/spreadsheetml/2017/richdata2" ref="B32:C37">
    <sortCondition ref="B32:B37"/>
  </sortState>
  <mergeCells count="3">
    <mergeCell ref="F7:G7"/>
    <mergeCell ref="K7:L7"/>
    <mergeCell ref="K30:L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2F01-025A-4BA4-A776-C735F6E7E745}">
  <dimension ref="B3:K23"/>
  <sheetViews>
    <sheetView showGridLines="0" workbookViewId="0">
      <selection activeCell="O7" sqref="O7"/>
    </sheetView>
  </sheetViews>
  <sheetFormatPr baseColWidth="10" defaultRowHeight="15" x14ac:dyDescent="0.25"/>
  <cols>
    <col min="1" max="1" width="7.140625" customWidth="1"/>
  </cols>
  <sheetData>
    <row r="3" spans="2:11" x14ac:dyDescent="0.25">
      <c r="H3" s="19" t="s">
        <v>70</v>
      </c>
      <c r="I3" s="19" t="s">
        <v>71</v>
      </c>
      <c r="J3" s="19" t="s">
        <v>72</v>
      </c>
      <c r="K3" s="19" t="s">
        <v>73</v>
      </c>
    </row>
    <row r="6" spans="2:11" x14ac:dyDescent="0.25">
      <c r="B6" t="s">
        <v>59</v>
      </c>
      <c r="H6" s="20"/>
      <c r="I6" s="20"/>
      <c r="J6" s="20"/>
      <c r="K6" s="20"/>
    </row>
    <row r="7" spans="2:11" x14ac:dyDescent="0.25">
      <c r="B7" t="s">
        <v>60</v>
      </c>
      <c r="H7" s="20"/>
      <c r="I7" s="20"/>
      <c r="J7" s="20"/>
      <c r="K7" s="20"/>
    </row>
    <row r="8" spans="2:11" x14ac:dyDescent="0.25">
      <c r="B8" t="s">
        <v>57</v>
      </c>
      <c r="H8" s="20"/>
      <c r="I8" s="20"/>
      <c r="J8" s="20"/>
      <c r="K8" s="20"/>
    </row>
    <row r="10" spans="2:11" x14ac:dyDescent="0.25">
      <c r="B10" t="s">
        <v>58</v>
      </c>
      <c r="H10" s="20"/>
      <c r="I10" s="20"/>
      <c r="J10" s="20"/>
      <c r="K10" s="20"/>
    </row>
    <row r="11" spans="2:11" x14ac:dyDescent="0.25">
      <c r="B11" t="s">
        <v>61</v>
      </c>
      <c r="H11" s="20"/>
      <c r="I11" s="20"/>
      <c r="J11" s="20"/>
      <c r="K11" s="20"/>
    </row>
    <row r="12" spans="2:11" x14ac:dyDescent="0.25">
      <c r="B12" t="s">
        <v>62</v>
      </c>
      <c r="H12" s="20"/>
      <c r="I12" s="20"/>
      <c r="J12" s="20"/>
      <c r="K12" s="20"/>
    </row>
    <row r="13" spans="2:11" x14ac:dyDescent="0.25">
      <c r="B13" t="s">
        <v>63</v>
      </c>
      <c r="H13" s="20"/>
      <c r="I13" s="20"/>
      <c r="J13" s="20"/>
      <c r="K13" s="20"/>
    </row>
    <row r="15" spans="2:11" x14ac:dyDescent="0.25">
      <c r="B15" t="s">
        <v>64</v>
      </c>
      <c r="H15" s="20"/>
      <c r="I15" s="20"/>
      <c r="J15" s="20"/>
      <c r="K15" s="20"/>
    </row>
    <row r="16" spans="2:11" x14ac:dyDescent="0.25">
      <c r="B16" t="s">
        <v>65</v>
      </c>
      <c r="H16" s="20"/>
      <c r="I16" s="20"/>
      <c r="J16" s="20"/>
      <c r="K16" s="20"/>
    </row>
    <row r="17" spans="2:11" x14ac:dyDescent="0.25">
      <c r="B17" t="s">
        <v>66</v>
      </c>
      <c r="H17" s="20"/>
      <c r="I17" s="20"/>
      <c r="J17" s="20"/>
      <c r="K17" s="20"/>
    </row>
    <row r="18" spans="2:11" x14ac:dyDescent="0.25">
      <c r="B18" t="s">
        <v>67</v>
      </c>
      <c r="H18" s="20"/>
      <c r="I18" s="20"/>
      <c r="J18" s="20"/>
      <c r="K18" s="20"/>
    </row>
    <row r="19" spans="2:11" x14ac:dyDescent="0.25">
      <c r="B19" t="s">
        <v>68</v>
      </c>
      <c r="H19" s="20"/>
      <c r="I19" s="20"/>
      <c r="J19" s="20"/>
      <c r="K19" s="20"/>
    </row>
    <row r="20" spans="2:11" x14ac:dyDescent="0.25">
      <c r="B20" t="s">
        <v>69</v>
      </c>
      <c r="H20" s="20"/>
      <c r="I20" s="20"/>
      <c r="J20" s="20"/>
      <c r="K20" s="20"/>
    </row>
    <row r="22" spans="2:11" x14ac:dyDescent="0.25">
      <c r="B22" t="s">
        <v>75</v>
      </c>
      <c r="H22" s="20"/>
    </row>
    <row r="23" spans="2:11" x14ac:dyDescent="0.25">
      <c r="B23" t="s">
        <v>76</v>
      </c>
      <c r="H23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EEFF</vt:lpstr>
      <vt:lpstr>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A Sánchez Camargo</dc:creator>
  <cp:lastModifiedBy>Rocio Revueltas</cp:lastModifiedBy>
  <dcterms:created xsi:type="dcterms:W3CDTF">2020-11-09T12:43:15Z</dcterms:created>
  <dcterms:modified xsi:type="dcterms:W3CDTF">2020-11-13T02:51:38Z</dcterms:modified>
</cp:coreProperties>
</file>